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OPCo East FR\PJM 2021 Actual (ATRR)\Sent to PJM\"/>
    </mc:Choice>
  </mc:AlternateContent>
  <xr:revisionPtr revIDLastSave="0" documentId="8_{E965C1B8-424B-431A-9694-A3A6E1F3BCEB}" xr6:coauthVersionLast="47" xr6:coauthVersionMax="47" xr10:uidLastSave="{00000000-0000-0000-0000-000000000000}"/>
  <bookViews>
    <workbookView xWindow="-28920" yWindow="-285" windowWidth="29040" windowHeight="15840" tabRatio="848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calcId="191029" iterate="1"/>
  <customWorkbookViews>
    <customWorkbookView name="AEP - Personal View" guid="{51F5E52F-0ED7-45F8-995B-A008B15FCDF4}" mergeInterval="0" personalView="1" maximized="1" windowWidth="1020" windowHeight="553" tabRatio="941" activeSheetId="1"/>
    <customWorkbookView name="American Electric Power® - Personal View" guid="{59817C1F-0731-403A-A1D5-70099C98272D}" mergeInterval="0" personalView="1" maximized="1" windowWidth="1276" windowHeight="825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52" i="1"/>
  <c r="O55" i="1" s="1"/>
  <c r="U19" i="1"/>
  <c r="U26" i="1" s="1"/>
  <c r="U30" i="1" s="1"/>
  <c r="U38" i="1" s="1"/>
  <c r="U24" i="1"/>
  <c r="U52" i="1" s="1"/>
  <c r="Q18" i="2"/>
  <c r="Q22" i="2" s="1"/>
  <c r="Q30" i="2" s="1"/>
  <c r="I36" i="1"/>
  <c r="S24" i="1"/>
  <c r="S52" i="1" s="1"/>
  <c r="S55" i="1" s="1"/>
  <c r="S19" i="1"/>
  <c r="S26" i="1" s="1"/>
  <c r="S30" i="1" s="1"/>
  <c r="S38" i="1" s="1"/>
  <c r="Q24" i="1"/>
  <c r="Q52" i="1"/>
  <c r="Q55" i="1"/>
  <c r="M18" i="2"/>
  <c r="M22" i="2" s="1"/>
  <c r="M30" i="2" s="1"/>
  <c r="K18" i="2"/>
  <c r="K22" i="2" s="1"/>
  <c r="K30" i="2" s="1"/>
  <c r="M24" i="1"/>
  <c r="M52" i="1" s="1"/>
  <c r="M55" i="1" s="1"/>
  <c r="M19" i="1"/>
  <c r="M26" i="1" s="1"/>
  <c r="M30" i="1" s="1"/>
  <c r="M38" i="1" s="1"/>
  <c r="K19" i="1"/>
  <c r="G17" i="2"/>
  <c r="G20" i="2"/>
  <c r="K24" i="1"/>
  <c r="K52" i="1"/>
  <c r="K55" i="1" s="1"/>
  <c r="G23" i="1"/>
  <c r="G53" i="1"/>
  <c r="G28" i="1"/>
  <c r="D33" i="2"/>
  <c r="D41" i="1"/>
  <c r="I33" i="1"/>
  <c r="E24" i="2"/>
  <c r="I53" i="1"/>
  <c r="I28" i="1"/>
  <c r="I23" i="1"/>
  <c r="B17" i="1"/>
  <c r="B19" i="1"/>
  <c r="G32" i="1"/>
  <c r="D32" i="1"/>
  <c r="D33" i="1"/>
  <c r="D49" i="1"/>
  <c r="D48" i="1"/>
  <c r="D47" i="1"/>
  <c r="D46" i="1"/>
  <c r="D45" i="1"/>
  <c r="D44" i="1"/>
  <c r="D43" i="1"/>
  <c r="B16" i="2"/>
  <c r="B17" i="2"/>
  <c r="B18" i="2"/>
  <c r="B20" i="2"/>
  <c r="D24" i="2"/>
  <c r="D25" i="2"/>
  <c r="D52" i="1"/>
  <c r="G25" i="2"/>
  <c r="G24" i="2"/>
  <c r="I32" i="1"/>
  <c r="I34" i="1"/>
  <c r="I54" i="1"/>
  <c r="G26" i="2"/>
  <c r="E18" i="2"/>
  <c r="Q19" i="1"/>
  <c r="Q26" i="1"/>
  <c r="Q30" i="1"/>
  <c r="Q38" i="1" s="1"/>
  <c r="S18" i="2"/>
  <c r="S22" i="2"/>
  <c r="S30" i="2" s="1"/>
  <c r="O18" i="2"/>
  <c r="O22" i="2" s="1"/>
  <c r="O30" i="2" s="1"/>
  <c r="E22" i="2"/>
  <c r="B22" i="2"/>
  <c r="B21" i="1"/>
  <c r="B22" i="1"/>
  <c r="B23" i="1"/>
  <c r="B24" i="1"/>
  <c r="G52" i="1"/>
  <c r="B26" i="1"/>
  <c r="B24" i="2"/>
  <c r="B25" i="2"/>
  <c r="B26" i="2"/>
  <c r="G26" i="1"/>
  <c r="B30" i="2"/>
  <c r="B28" i="2"/>
  <c r="B28" i="1"/>
  <c r="B30" i="1"/>
  <c r="G30" i="1"/>
  <c r="B34" i="1"/>
  <c r="B38" i="1"/>
  <c r="G38" i="1"/>
  <c r="B32" i="1"/>
  <c r="B33" i="1"/>
  <c r="E35" i="2"/>
  <c r="B33" i="2"/>
  <c r="B35" i="2"/>
  <c r="B41" i="1"/>
  <c r="B43" i="1"/>
  <c r="G43" i="1"/>
  <c r="B44" i="1"/>
  <c r="B45" i="1"/>
  <c r="B46" i="1"/>
  <c r="B47" i="1"/>
  <c r="B48" i="1"/>
  <c r="B49" i="1"/>
  <c r="B52" i="1"/>
  <c r="B53" i="1"/>
  <c r="B54" i="1"/>
  <c r="B55" i="1"/>
  <c r="G44" i="1"/>
  <c r="G45" i="1"/>
  <c r="G47" i="1"/>
  <c r="G46" i="1"/>
  <c r="G49" i="1"/>
  <c r="G48" i="1"/>
  <c r="O19" i="1"/>
  <c r="O26" i="1" s="1"/>
  <c r="O30" i="1" s="1"/>
  <c r="O38" i="1" s="1"/>
  <c r="I15" i="1"/>
  <c r="I17" i="1" l="1"/>
  <c r="G15" i="2"/>
  <c r="G16" i="2"/>
  <c r="G18" i="2" s="1"/>
  <c r="I52" i="1"/>
  <c r="I55" i="1" s="1"/>
  <c r="U55" i="1"/>
  <c r="K26" i="1"/>
  <c r="I19" i="1"/>
  <c r="I18" i="2"/>
  <c r="I22" i="2" s="1"/>
  <c r="I22" i="1"/>
  <c r="I24" i="1" s="1"/>
  <c r="I26" i="1" l="1"/>
  <c r="I30" i="1" s="1"/>
  <c r="I38" i="1" s="1"/>
  <c r="I43" i="1" s="1"/>
  <c r="K30" i="1"/>
  <c r="K38" i="1" s="1"/>
  <c r="G22" i="2"/>
  <c r="I30" i="2"/>
  <c r="G30" i="2" s="1"/>
  <c r="G35" i="2" s="1"/>
  <c r="I47" i="1" l="1"/>
  <c r="I45" i="1"/>
  <c r="I44" i="1"/>
  <c r="I49" i="1"/>
  <c r="I46" i="1"/>
  <c r="I48" i="1"/>
</calcChain>
</file>

<file path=xl/sharedStrings.xml><?xml version="1.0" encoding="utf-8"?>
<sst xmlns="http://schemas.openxmlformats.org/spreadsheetml/2006/main" count="119" uniqueCount="63">
  <si>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</si>
  <si>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</si>
  <si>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</si>
  <si>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</si>
  <si>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</si>
  <si>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</si>
  <si>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</si>
  <si>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</si>
  <si>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</si>
  <si>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</si>
  <si>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</si>
  <si>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</si>
  <si>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</si>
  <si>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</si>
  <si>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</si>
  <si>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</si>
  <si>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</si>
  <si>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</si>
  <si>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</si>
  <si>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</si>
  <si>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</si>
  <si>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</si>
  <si>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</si>
  <si>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</si>
  <si>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</si>
  <si>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</si>
  <si>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</si>
  <si>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</si>
  <si>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</si>
  <si>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</si>
  <si>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</si>
  <si>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</si>
  <si>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</si>
  <si>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</si>
  <si>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</si>
  <si>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</si>
  <si>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</si>
  <si>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</si>
  <si>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</si>
  <si>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</si>
  <si>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</si>
  <si>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</si>
  <si>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</si>
  <si>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</si>
  <si>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</si>
  <si>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</si>
  <si>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</si>
  <si>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</si>
  <si>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</si>
  <si>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</si>
  <si>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</si>
  <si>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</si>
  <si>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</si>
  <si>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</si>
  <si>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>11a</t>
  </si>
  <si>
    <t>Facility Credits under PJM OATT Section 30.9</t>
  </si>
  <si>
    <t>(TCOS Ln 3)</t>
  </si>
  <si>
    <t>PRIOR YEAR TRUE-UP (2017 including interest)</t>
  </si>
  <si>
    <t xml:space="preserve">  </t>
  </si>
  <si>
    <t xml:space="preserve">EXISTING ZONAL ATRR FOR PJM OATT </t>
  </si>
  <si>
    <t>RTEP ATRR FOR PJM COLLECTION UNDER SCHEDULE 12</t>
  </si>
  <si>
    <t>Actual Costs Through December 31, 2021</t>
  </si>
  <si>
    <t>True-up Included with rates effective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</si>
</sst>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70" formatCode="&quot;$&quot;#,##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90" formatCode="&quot;$&quot;#,##0.00000"/>
    <numFmt numFmtId="195" formatCode="&quot;$&quot;#,##0.0000"/>
    <numFmt numFmtId="197" formatCode="[$-409]mmm\-yy;@"/>
  </numFmts>
  <fonts count="15">
    <font>
      <sz val="10"/>
      <name val="Arial"/>
    </font>
    <font>
      <sz val="10"/>
      <name val="Arial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35">
    <xf numFmtId="0" fontId="0" fillId="0" borderId="0" xfId="0"/>
    <xf numFmtId="172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72" fontId="2" fillId="0" borderId="0" xfId="3" applyFont="1" applyAlignment="1" applyProtection="1">
      <protection locked="0"/>
    </xf>
    <xf numFmtId="172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72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70" fontId="5" fillId="0" borderId="0" xfId="3" applyNumberFormat="1" applyFont="1" applyAlignment="1"/>
    <xf numFmtId="170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70" fontId="5" fillId="0" borderId="0" xfId="3" applyNumberFormat="1" applyFont="1" applyAlignment="1" applyProtection="1">
      <protection locked="0"/>
    </xf>
    <xf numFmtId="173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72" fontId="5" fillId="0" borderId="0" xfId="3" applyFont="1" applyAlignment="1" applyProtection="1">
      <alignment horizontal="center"/>
      <protection locked="0"/>
    </xf>
    <xf numFmtId="172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72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72" fontId="5" fillId="0" borderId="3" xfId="3" applyFont="1" applyBorder="1" applyAlignment="1" applyProtection="1">
      <protection locked="0"/>
    </xf>
    <xf numFmtId="170" fontId="7" fillId="0" borderId="4" xfId="3" applyNumberFormat="1" applyFont="1" applyBorder="1" applyAlignment="1" applyProtection="1">
      <protection locked="0"/>
    </xf>
    <xf numFmtId="170" fontId="5" fillId="0" borderId="5" xfId="3" applyNumberFormat="1" applyFont="1" applyBorder="1" applyAlignment="1" applyProtection="1">
      <protection locked="0"/>
    </xf>
    <xf numFmtId="170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72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72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73" fontId="5" fillId="0" borderId="0" xfId="3" applyNumberFormat="1" applyFont="1" applyFill="1"/>
    <xf numFmtId="173" fontId="5" fillId="0" borderId="0" xfId="0" applyNumberFormat="1" applyFont="1"/>
    <xf numFmtId="0" fontId="5" fillId="0" borderId="3" xfId="0" applyFont="1" applyBorder="1"/>
    <xf numFmtId="174" fontId="7" fillId="0" borderId="4" xfId="2" applyNumberFormat="1" applyFont="1" applyBorder="1"/>
    <xf numFmtId="173" fontId="5" fillId="0" borderId="6" xfId="0" applyNumberFormat="1" applyFont="1" applyBorder="1"/>
    <xf numFmtId="0" fontId="2" fillId="0" borderId="0" xfId="0" applyFont="1"/>
    <xf numFmtId="19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72" fontId="2" fillId="0" borderId="0" xfId="3" applyFont="1" applyFill="1" applyAlignment="1"/>
    <xf numFmtId="170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70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72" fontId="5" fillId="0" borderId="0" xfId="3" applyFont="1" applyFill="1" applyAlignment="1" applyProtection="1">
      <protection locked="0"/>
    </xf>
    <xf numFmtId="172" fontId="10" fillId="0" borderId="2" xfId="3" applyFont="1" applyBorder="1" applyAlignment="1"/>
    <xf numFmtId="195" fontId="5" fillId="0" borderId="0" xfId="3" applyNumberFormat="1" applyFont="1" applyAlignment="1"/>
    <xf numFmtId="172" fontId="5" fillId="0" borderId="0" xfId="3" applyNumberFormat="1" applyFont="1" applyAlignment="1"/>
    <xf numFmtId="170" fontId="5" fillId="0" borderId="0" xfId="1" applyNumberFormat="1" applyFont="1" applyAlignment="1"/>
    <xf numFmtId="170" fontId="5" fillId="0" borderId="0" xfId="3" applyNumberFormat="1" applyFont="1" applyFill="1" applyAlignment="1"/>
    <xf numFmtId="170" fontId="5" fillId="0" borderId="0" xfId="3" applyNumberFormat="1" applyFont="1" applyFill="1" applyAlignment="1" applyProtection="1">
      <protection locked="0"/>
    </xf>
    <xf numFmtId="170" fontId="5" fillId="0" borderId="5" xfId="3" applyNumberFormat="1" applyFont="1" applyFill="1" applyBorder="1" applyAlignment="1" applyProtection="1">
      <protection locked="0"/>
    </xf>
    <xf numFmtId="170" fontId="5" fillId="0" borderId="0" xfId="3" applyNumberFormat="1" applyFont="1" applyBorder="1" applyProtection="1">
      <protection locked="0"/>
    </xf>
    <xf numFmtId="170" fontId="5" fillId="0" borderId="0" xfId="3" applyNumberFormat="1" applyFont="1" applyFill="1" applyBorder="1" applyAlignment="1" applyProtection="1">
      <protection locked="0"/>
    </xf>
    <xf numFmtId="170" fontId="5" fillId="0" borderId="7" xfId="3" applyNumberFormat="1" applyFont="1" applyFill="1" applyBorder="1" applyAlignment="1"/>
    <xf numFmtId="170" fontId="5" fillId="0" borderId="0" xfId="1" applyNumberFormat="1" applyFont="1" applyAlignment="1" applyProtection="1">
      <protection locked="0"/>
    </xf>
    <xf numFmtId="170" fontId="5" fillId="0" borderId="0" xfId="1" applyNumberFormat="1" applyFont="1" applyFill="1" applyAlignment="1" applyProtection="1">
      <protection locked="0"/>
    </xf>
    <xf numFmtId="170" fontId="5" fillId="0" borderId="7" xfId="1" applyNumberFormat="1" applyFont="1" applyBorder="1" applyAlignment="1" applyProtection="1">
      <protection locked="0"/>
    </xf>
    <xf numFmtId="170" fontId="5" fillId="0" borderId="7" xfId="1" applyNumberFormat="1" applyFont="1" applyFill="1" applyBorder="1" applyAlignment="1" applyProtection="1">
      <protection locked="0"/>
    </xf>
    <xf numFmtId="170" fontId="5" fillId="0" borderId="7" xfId="1" applyNumberFormat="1" applyFont="1" applyBorder="1" applyAlignment="1"/>
    <xf numFmtId="170" fontId="5" fillId="0" borderId="0" xfId="1" applyNumberFormat="1" applyFont="1" applyFill="1" applyAlignment="1"/>
    <xf numFmtId="0" fontId="5" fillId="0" borderId="0" xfId="1" applyNumberFormat="1" applyFont="1" applyAlignment="1"/>
    <xf numFmtId="170" fontId="5" fillId="0" borderId="0" xfId="1" quotePrefix="1" applyNumberFormat="1" applyFont="1" applyFill="1" applyAlignment="1" applyProtection="1">
      <protection locked="0"/>
    </xf>
    <xf numFmtId="170" fontId="5" fillId="0" borderId="0" xfId="1" applyNumberFormat="1" applyFont="1" applyFill="1" applyBorder="1" applyAlignment="1" applyProtection="1">
      <protection locked="0"/>
    </xf>
    <xf numFmtId="170" fontId="9" fillId="3" borderId="0" xfId="3" applyNumberFormat="1" applyFont="1" applyFill="1" applyAlignment="1"/>
    <xf numFmtId="170" fontId="9" fillId="0" borderId="0" xfId="3" applyNumberFormat="1" applyFont="1" applyProtection="1">
      <protection locked="0"/>
    </xf>
    <xf numFmtId="170" fontId="9" fillId="0" borderId="0" xfId="3" applyNumberFormat="1" applyFont="1" applyAlignment="1"/>
    <xf numFmtId="170" fontId="9" fillId="0" borderId="0" xfId="3" applyNumberFormat="1" applyFont="1" applyFill="1" applyAlignment="1"/>
    <xf numFmtId="170" fontId="9" fillId="3" borderId="0" xfId="1" applyNumberFormat="1" applyFont="1" applyFill="1" applyAlignment="1" applyProtection="1">
      <protection locked="0"/>
    </xf>
    <xf numFmtId="170" fontId="9" fillId="0" borderId="0" xfId="1" applyNumberFormat="1" applyFont="1" applyAlignment="1" applyProtection="1">
      <protection locked="0"/>
    </xf>
    <xf numFmtId="172" fontId="5" fillId="0" borderId="0" xfId="3" applyFont="1" applyBorder="1" applyAlignment="1"/>
    <xf numFmtId="0" fontId="0" fillId="0" borderId="0" xfId="0" applyBorder="1"/>
    <xf numFmtId="0" fontId="11" fillId="0" borderId="0" xfId="0" applyFont="1" applyBorder="1" applyAlignment="1">
      <alignment horizontal="center"/>
    </xf>
    <xf numFmtId="43" fontId="12" fillId="0" borderId="0" xfId="1" applyNumberFormat="1" applyFont="1" applyFill="1" applyBorder="1" applyAlignment="1">
      <alignment horizontal="center"/>
    </xf>
    <xf numFmtId="197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70" fontId="9" fillId="0" borderId="0" xfId="1" applyNumberFormat="1" applyFont="1" applyFill="1" applyBorder="1" applyAlignment="1" applyProtection="1">
      <protection locked="0"/>
    </xf>
    <xf numFmtId="170" fontId="9" fillId="0" borderId="0" xfId="3" applyNumberFormat="1" applyFont="1" applyFill="1" applyBorder="1" applyAlignment="1"/>
    <xf numFmtId="170" fontId="5" fillId="0" borderId="7" xfId="1" applyNumberFormat="1" applyFont="1" applyFill="1" applyBorder="1" applyAlignment="1"/>
    <xf numFmtId="173" fontId="5" fillId="0" borderId="0" xfId="1" applyNumberFormat="1" applyFont="1" applyFill="1" applyAlignment="1" applyProtection="1">
      <protection locked="0"/>
    </xf>
    <xf numFmtId="173" fontId="5" fillId="0" borderId="0" xfId="1" applyNumberFormat="1" applyFont="1" applyFill="1"/>
    <xf numFmtId="170" fontId="9" fillId="4" borderId="0" xfId="3" applyNumberFormat="1" applyFont="1" applyFill="1" applyAlignment="1"/>
    <xf numFmtId="170" fontId="9" fillId="4" borderId="0" xfId="1" applyNumberFormat="1" applyFont="1" applyFill="1" applyAlignment="1"/>
    <xf numFmtId="170" fontId="9" fillId="4" borderId="0" xfId="1" applyNumberFormat="1" applyFont="1" applyFill="1" applyBorder="1" applyAlignment="1"/>
    <xf numFmtId="170" fontId="9" fillId="4" borderId="7" xfId="1" applyNumberFormat="1" applyFont="1" applyFill="1" applyBorder="1" applyAlignment="1"/>
    <xf numFmtId="170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3" fillId="0" borderId="0" xfId="0" applyFont="1"/>
    <xf numFmtId="5" fontId="5" fillId="0" borderId="0" xfId="1" applyNumberFormat="1" applyFont="1" applyFill="1" applyAlignment="1"/>
    <xf numFmtId="173" fontId="5" fillId="0" borderId="0" xfId="0" applyNumberFormat="1" applyFont="1" applyFill="1"/>
    <xf numFmtId="170" fontId="5" fillId="5" borderId="0" xfId="3" applyNumberFormat="1" applyFont="1" applyFill="1" applyAlignment="1"/>
    <xf numFmtId="170" fontId="5" fillId="5" borderId="0" xfId="3" applyNumberFormat="1" applyFont="1" applyFill="1" applyAlignment="1" applyProtection="1">
      <protection locked="0"/>
    </xf>
    <xf numFmtId="170" fontId="9" fillId="5" borderId="0" xfId="3" applyNumberFormat="1" applyFont="1" applyFill="1" applyAlignment="1"/>
    <xf numFmtId="170" fontId="9" fillId="5" borderId="0" xfId="3" applyNumberFormat="1" applyFont="1" applyFill="1" applyProtection="1">
      <protection locked="0"/>
    </xf>
    <xf numFmtId="170" fontId="5" fillId="5" borderId="7" xfId="3" applyNumberFormat="1" applyFont="1" applyFill="1" applyBorder="1" applyAlignment="1"/>
    <xf numFmtId="170" fontId="5" fillId="5" borderId="7" xfId="1" applyNumberFormat="1" applyFont="1" applyFill="1" applyBorder="1" applyAlignment="1" applyProtection="1">
      <protection locked="0"/>
    </xf>
    <xf numFmtId="170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72" fontId="2" fillId="0" borderId="0" xfId="3" applyFont="1" applyAlignment="1">
      <alignment horizontal="center"/>
    </xf>
    <xf numFmtId="173" fontId="9" fillId="5" borderId="0" xfId="1" applyNumberFormat="1" applyFont="1" applyFill="1" applyAlignment="1" applyProtection="1">
      <protection locked="0"/>
    </xf>
    <xf numFmtId="170" fontId="5" fillId="5" borderId="0" xfId="3" applyNumberFormat="1" applyFont="1" applyFill="1" applyBorder="1" applyAlignment="1" applyProtection="1">
      <protection locked="0"/>
    </xf>
    <xf numFmtId="170" fontId="9" fillId="5" borderId="0" xfId="1" applyNumberFormat="1" applyFont="1" applyFill="1" applyAlignment="1"/>
    <xf numFmtId="3" fontId="5" fillId="0" borderId="0" xfId="0" applyNumberFormat="1" applyFont="1" applyAlignment="1"/>
    <xf numFmtId="0" fontId="14" fillId="0" borderId="0" xfId="0" applyNumberFormat="1" applyFont="1" applyAlignment="1"/>
    <xf numFmtId="43" fontId="9" fillId="5" borderId="0" xfId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0">
    <cellStyle name="Comma" xfId="1" builtinId="3"/>
    <cellStyle name="Currency" xfId="2" builtinId="4"/>
    <cellStyle name="Normal" xfId="0" builtinId="0"/>
    <cellStyle name="Normal_FN1 Ratebase Draft SPP template (6-11-04) v2" xfId="3"/>
    <cellStyle name="PSChar" xfId="4"/>
    <cellStyle name="PSDate" xfId="5"/>
    <cellStyle name="PSDec" xfId="6"/>
    <cellStyle name="PSHeading" xfId="7"/>
    <cellStyle name="PSInt" xfId="8"/>
    <cellStyle name="PSSpacer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984"/>
  <sheetViews>
    <sheetView tabSelected="1" view="pageBreakPreview" zoomScale="85" zoomScaleNormal="100" zoomScaleSheetLayoutView="85" workbookViewId="0">
      <selection activeCell="B1" sqref="B1"/>
    </sheetView>
  </sheetViews>
  <sheetFormatPr defaultColWidth="11.42578125" defaultRowHeight="15"/>
  <cols>
    <col min="1" max="1" width="4.140625" style="1" customWidth="1"/>
    <col min="2" max="2" width="5.85546875" style="26" bestFit="1" customWidth="1"/>
    <col min="3" max="3" width="2" style="1" customWidth="1"/>
    <col min="4" max="4" width="62.5703125" style="1" customWidth="1"/>
    <col min="5" max="5" width="18.85546875" style="1" customWidth="1"/>
    <col min="6" max="6" width="8.5703125" style="1" customWidth="1"/>
    <col min="7" max="7" width="18.5703125" style="1" customWidth="1"/>
    <col min="8" max="8" width="4.42578125" style="1" customWidth="1"/>
    <col min="9" max="9" width="20.85546875" style="1" customWidth="1"/>
    <col min="10" max="10" width="3.140625" style="1" customWidth="1"/>
    <col min="11" max="11" width="18.42578125" style="1" bestFit="1" customWidth="1"/>
    <col min="12" max="12" width="3.42578125" style="1" customWidth="1"/>
    <col min="13" max="13" width="16" style="1" bestFit="1" customWidth="1"/>
    <col min="14" max="14" width="3.85546875" style="1" customWidth="1"/>
    <col min="15" max="15" width="16.5703125" style="1" bestFit="1" customWidth="1"/>
    <col min="16" max="16" width="4.85546875" style="1" customWidth="1"/>
    <col min="17" max="17" width="15.85546875" style="1" bestFit="1" customWidth="1"/>
    <col min="18" max="18" width="4.140625" style="1" customWidth="1"/>
    <col min="19" max="19" width="16.5703125" style="1" bestFit="1" customWidth="1"/>
    <col min="20" max="20" width="3.42578125" style="1" customWidth="1"/>
    <col min="21" max="21" width="16.5703125" style="1" customWidth="1"/>
    <col min="22" max="23" width="11.42578125" style="1" customWidth="1"/>
    <col min="24" max="24" width="11.140625" style="1" bestFit="1" customWidth="1"/>
    <col min="25" max="25" width="9.85546875" style="1" bestFit="1" customWidth="1"/>
    <col min="26" max="26" width="10.5703125" style="1" bestFit="1" customWidth="1"/>
    <col min="27" max="27" width="10.85546875" style="1" bestFit="1" customWidth="1"/>
    <col min="28" max="28" width="10.42578125" style="1" bestFit="1" customWidth="1"/>
    <col min="29" max="16384" width="11.42578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2021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2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2">
      <c r="A5" s="133" t="s">
        <v>62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1076434454.1738214</v>
      </c>
      <c r="J15" s="20"/>
      <c r="K15" s="105">
        <v>423154266.00867838</v>
      </c>
      <c r="L15" s="87"/>
      <c r="M15" s="86">
        <v>181497926.51812452</v>
      </c>
      <c r="N15" s="88"/>
      <c r="O15" s="86">
        <v>73711627.857238427</v>
      </c>
      <c r="P15" s="88"/>
      <c r="Q15" s="86">
        <v>5757583.0150364507</v>
      </c>
      <c r="R15" s="88"/>
      <c r="S15" s="86">
        <v>376991605.33779609</v>
      </c>
      <c r="T15" s="88"/>
      <c r="U15" s="86">
        <v>15321445.436947558</v>
      </c>
    </row>
    <row r="16" spans="1:22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30677113.892000001</v>
      </c>
      <c r="J17" s="20"/>
      <c r="K17" s="86">
        <v>7379038.9019999998</v>
      </c>
      <c r="L17" s="87"/>
      <c r="M17" s="86">
        <v>5845908.9119999986</v>
      </c>
      <c r="N17" s="88"/>
      <c r="O17" s="86">
        <v>93154.420000000013</v>
      </c>
      <c r="P17" s="88"/>
      <c r="Q17" s="86">
        <v>131061.07999999999</v>
      </c>
      <c r="R17" s="88"/>
      <c r="S17" s="86">
        <v>14168152.256000001</v>
      </c>
      <c r="T17" s="88"/>
      <c r="U17" s="86">
        <v>3059798.3220000002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47</v>
      </c>
      <c r="H19" s="4"/>
      <c r="I19" s="19">
        <f>SUM(K19,M19,O19,Q19,S19,U19)</f>
        <v>1045757340.2818215</v>
      </c>
      <c r="J19" s="22"/>
      <c r="K19" s="22">
        <f>+K15-K17</f>
        <v>415775227.10667837</v>
      </c>
      <c r="L19" s="22"/>
      <c r="M19" s="22">
        <f>+M15-M17</f>
        <v>175652017.60612452</v>
      </c>
      <c r="N19" s="19"/>
      <c r="O19" s="22">
        <f>+O15-O17</f>
        <v>73618473.437238425</v>
      </c>
      <c r="P19" s="19"/>
      <c r="Q19" s="22">
        <f>+Q15-Q17</f>
        <v>5626521.9350364506</v>
      </c>
      <c r="R19" s="19"/>
      <c r="S19" s="72">
        <f>+S15-S17</f>
        <v>362823453.08179611</v>
      </c>
      <c r="T19" s="19"/>
      <c r="U19" s="22">
        <f>+U15-U17</f>
        <v>12261647.114947557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44627428.71153155</v>
      </c>
      <c r="J22" s="115"/>
      <c r="K22" s="116">
        <v>28366902.968829826</v>
      </c>
      <c r="L22" s="117"/>
      <c r="M22" s="116">
        <v>6034830.2915526154</v>
      </c>
      <c r="N22" s="116"/>
      <c r="O22" s="116">
        <v>0</v>
      </c>
      <c r="P22" s="116"/>
      <c r="Q22" s="116">
        <v>0</v>
      </c>
      <c r="R22" s="116"/>
      <c r="S22" s="116">
        <v>10107943.390164027</v>
      </c>
      <c r="T22" s="116"/>
      <c r="U22" s="116">
        <v>117752.0609850777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K)"</f>
        <v>(Worksheet K)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44627428.71153155</v>
      </c>
      <c r="J24" s="115"/>
      <c r="K24" s="120">
        <f>+K23+K22</f>
        <v>28366902.968829826</v>
      </c>
      <c r="L24" s="120"/>
      <c r="M24" s="120">
        <f>+M23+M22</f>
        <v>6034830.2915526154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10107943.390164027</v>
      </c>
      <c r="T24" s="114"/>
      <c r="U24" s="120">
        <f>+U23+U22</f>
        <v>117752.0609850777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1001129911.5702899</v>
      </c>
      <c r="J26" s="22"/>
      <c r="K26" s="77">
        <f>+K19-K24</f>
        <v>387408324.13784856</v>
      </c>
      <c r="L26" s="77"/>
      <c r="M26" s="77">
        <f>+M19-M24</f>
        <v>169617187.31457192</v>
      </c>
      <c r="N26" s="19"/>
      <c r="O26" s="77">
        <f>+O19-O24</f>
        <v>73618473.437238425</v>
      </c>
      <c r="P26" s="19"/>
      <c r="Q26" s="77">
        <f>+Q19-Q24</f>
        <v>5626521.9350364506</v>
      </c>
      <c r="R26" s="19"/>
      <c r="S26" s="78">
        <f>+S19-S24</f>
        <v>352715509.69163209</v>
      </c>
      <c r="T26" s="19"/>
      <c r="U26" s="77">
        <f>+U19-U24</f>
        <v>12143895.05396248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1001129911.5702899</v>
      </c>
      <c r="J30" s="22"/>
      <c r="K30" s="77">
        <f>+K26+K28</f>
        <v>387408324.13784856</v>
      </c>
      <c r="L30" s="77"/>
      <c r="M30" s="78">
        <f>+M26+M28</f>
        <v>169617187.31457192</v>
      </c>
      <c r="N30" s="19"/>
      <c r="O30" s="77">
        <f>+O26+O28</f>
        <v>73618473.437238425</v>
      </c>
      <c r="P30" s="19"/>
      <c r="Q30" s="77">
        <f>+Q26+Q28</f>
        <v>5626521.9350364506</v>
      </c>
      <c r="R30" s="19"/>
      <c r="S30" s="78">
        <f>+S26+S28</f>
        <v>352715509.69163209</v>
      </c>
      <c r="T30" s="19"/>
      <c r="U30" s="77">
        <f>+U26+U28</f>
        <v>12143895.05396248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(2020) ACTUAL ATRR</v>
      </c>
      <c r="E32" s="6"/>
      <c r="F32" s="21"/>
      <c r="G32" s="25" t="str">
        <f>"Input from "&amp;V1-1&amp;" True-up"</f>
        <v>Input from 2020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(2020)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1:29">
      <c r="B34" s="7">
        <f>+B30+1</f>
        <v>11</v>
      </c>
      <c r="C34" s="8"/>
      <c r="D34" s="18" t="s">
        <v>57</v>
      </c>
      <c r="E34" s="6"/>
      <c r="F34" s="21"/>
      <c r="G34" s="21" t="s">
        <v>53</v>
      </c>
      <c r="H34" s="4"/>
      <c r="I34" s="19">
        <f>SUM(K34,M34,O34,Q34,S34,U34)</f>
        <v>0</v>
      </c>
      <c r="J34" s="112"/>
      <c r="K34" s="112">
        <v>0</v>
      </c>
      <c r="L34" s="112"/>
      <c r="M34" s="112">
        <v>0</v>
      </c>
      <c r="N34" s="112"/>
      <c r="O34" s="112">
        <v>0</v>
      </c>
      <c r="P34" s="112"/>
      <c r="Q34" s="112">
        <v>0</v>
      </c>
      <c r="R34" s="112"/>
      <c r="S34" s="112">
        <v>0</v>
      </c>
      <c r="T34" s="112"/>
      <c r="U34" s="112">
        <v>0</v>
      </c>
      <c r="V34" s="92"/>
      <c r="W34" s="92"/>
      <c r="X34" s="92"/>
      <c r="Y34" s="92"/>
      <c r="Z34" s="92"/>
      <c r="AA34" s="92"/>
      <c r="AB34" s="92"/>
      <c r="AC34" s="92"/>
    </row>
    <row r="35" spans="1:29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1:29">
      <c r="B36" s="122" t="s">
        <v>54</v>
      </c>
      <c r="D36" s="18" t="s">
        <v>55</v>
      </c>
      <c r="E36" s="6"/>
      <c r="F36" s="21"/>
      <c r="G36" s="25" t="s">
        <v>56</v>
      </c>
      <c r="H36" s="4"/>
      <c r="I36" s="70">
        <f>S36</f>
        <v>6197030.2899999991</v>
      </c>
      <c r="J36" s="22"/>
      <c r="K36" s="77"/>
      <c r="L36" s="77"/>
      <c r="M36" s="78">
        <v>286735.60086039233</v>
      </c>
      <c r="N36" s="19"/>
      <c r="O36" s="77"/>
      <c r="P36" s="19"/>
      <c r="Q36" s="77"/>
      <c r="R36" s="19"/>
      <c r="S36" s="78">
        <v>6197030.2899999991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1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1:29" ht="16.5" thickBot="1">
      <c r="B38" s="7">
        <f>+B34+1</f>
        <v>12</v>
      </c>
      <c r="C38" s="8"/>
      <c r="D38" s="27" t="s">
        <v>59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1007326941.8602898</v>
      </c>
      <c r="J38" s="22"/>
      <c r="K38" s="32">
        <f>+K30+K34</f>
        <v>387408324.13784856</v>
      </c>
      <c r="L38" s="34"/>
      <c r="M38" s="32">
        <f>+M30+M34</f>
        <v>169617187.31457192</v>
      </c>
      <c r="N38" s="19"/>
      <c r="O38" s="32">
        <f>+O30+O34</f>
        <v>73618473.437238425</v>
      </c>
      <c r="P38" s="19"/>
      <c r="Q38" s="32">
        <f>+Q30+Q34</f>
        <v>5626521.9350364506</v>
      </c>
      <c r="R38" s="19"/>
      <c r="S38" s="32">
        <f>+S30+S34+S36</f>
        <v>358912539.98163211</v>
      </c>
      <c r="T38" s="19"/>
      <c r="U38" s="32">
        <f>+U30+U34</f>
        <v>12143895.05396248</v>
      </c>
      <c r="V38" s="92"/>
      <c r="W38" s="96"/>
      <c r="X38" s="97"/>
      <c r="Y38" s="97"/>
      <c r="Z38" s="97"/>
      <c r="AA38" s="97"/>
      <c r="AB38" s="97"/>
      <c r="AC38" s="92"/>
    </row>
    <row r="39" spans="1:29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9" ht="15.7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1:29">
      <c r="B41" s="7">
        <f>+B38+1</f>
        <v>13</v>
      </c>
      <c r="C41" s="8"/>
      <c r="D41" s="35" t="str">
        <f>""&amp;V1&amp;" AEP East Zone Network Service Peak Load (1 CP)"</f>
        <v>2021 AEP East Zone Network Service Peak Load (1 CP)</v>
      </c>
      <c r="E41" s="6"/>
      <c r="F41" s="21"/>
      <c r="G41" s="25"/>
      <c r="H41" s="4"/>
      <c r="I41" s="128">
        <v>21925.3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9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9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45943.587599999999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9">
      <c r="A44" s="36"/>
      <c r="B44" s="41">
        <f t="shared" ref="B44:B49" si="0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3828.6323000000002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9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883.53049999999996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1:29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176.70609999999999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1:29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125.8728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1:29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11.0441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1:29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5.2446999999999999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1:29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1:29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44627428.71153155</v>
      </c>
      <c r="J52" s="42"/>
      <c r="K52" s="47">
        <f>K24</f>
        <v>28366902.968829826</v>
      </c>
      <c r="L52" s="42"/>
      <c r="M52" s="47">
        <f>M24</f>
        <v>6034830.2915526154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10107943.390164027</v>
      </c>
      <c r="T52" s="40"/>
      <c r="U52" s="47">
        <f>U24</f>
        <v>117752.0609850777</v>
      </c>
      <c r="Y52"/>
      <c r="AA52"/>
    </row>
    <row r="53" spans="1:29">
      <c r="B53" s="45">
        <f>+B52+1</f>
        <v>22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1:29" ht="15.75" thickBot="1">
      <c r="B54" s="45">
        <f>+B53+1</f>
        <v>23</v>
      </c>
      <c r="C54" s="42"/>
      <c r="D54" s="1" t="s">
        <v>48</v>
      </c>
      <c r="G54" s="21" t="s">
        <v>53</v>
      </c>
      <c r="H54" s="42"/>
      <c r="I54" s="46">
        <f>SUM(K54,M54,O54,Q54,S54,U54)</f>
        <v>0</v>
      </c>
      <c r="J54" s="38"/>
      <c r="K54" s="103">
        <v>0</v>
      </c>
      <c r="L54" s="113"/>
      <c r="M54" s="104">
        <v>0</v>
      </c>
      <c r="N54" s="46"/>
      <c r="O54" s="104">
        <v>0</v>
      </c>
      <c r="P54" s="46"/>
      <c r="Q54" s="104">
        <v>0</v>
      </c>
      <c r="R54" s="46"/>
      <c r="S54" s="104">
        <v>0</v>
      </c>
      <c r="T54" s="46"/>
      <c r="U54" s="104">
        <v>0</v>
      </c>
    </row>
    <row r="55" spans="1:29" ht="16.5" thickBot="1">
      <c r="B55" s="45">
        <f>+B54+1</f>
        <v>24</v>
      </c>
      <c r="C55" s="42"/>
      <c r="D55" s="67" t="s">
        <v>60</v>
      </c>
      <c r="E55" s="29"/>
      <c r="F55" s="29"/>
      <c r="G55" s="48"/>
      <c r="H55" s="48"/>
      <c r="I55" s="49">
        <f>+I52+I53+I54</f>
        <v>44627428.71153155</v>
      </c>
      <c r="J55" s="42"/>
      <c r="K55" s="50">
        <f>+K52+K53+K54</f>
        <v>28366902.968829826</v>
      </c>
      <c r="L55" s="42"/>
      <c r="M55" s="50">
        <f>+M52+M53+M54</f>
        <v>6034830.2915526154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10107943.390164027</v>
      </c>
      <c r="T55" s="40"/>
      <c r="U55" s="50">
        <f>+U52+U53+U54</f>
        <v>117752.0609850777</v>
      </c>
    </row>
    <row r="56" spans="1:29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1:29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1:29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1:29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1:29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1:29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1:29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7"/>
      <c r="C67" s="40"/>
      <c r="D67" s="40" t="s">
        <v>58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21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7" right="0.7" top="0.75" bottom="0.75" header="0.3" footer="0.3"/>
  <pageSetup scale="46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7"/>
  <sheetViews>
    <sheetView zoomScale="75" zoomScaleNormal="75" workbookViewId="0">
      <selection activeCell="D52" sqref="D52"/>
    </sheetView>
  </sheetViews>
  <sheetFormatPr defaultColWidth="11.42578125" defaultRowHeight="15"/>
  <cols>
    <col min="1" max="1" width="4.85546875" style="1" customWidth="1"/>
    <col min="2" max="2" width="5.85546875" style="26" bestFit="1" customWidth="1"/>
    <col min="3" max="3" width="2" style="1" customWidth="1"/>
    <col min="4" max="4" width="71.140625" style="1" customWidth="1"/>
    <col min="5" max="5" width="23.140625" style="1" customWidth="1"/>
    <col min="6" max="6" width="2.5703125" style="1" customWidth="1"/>
    <col min="7" max="7" width="19.42578125" style="1" bestFit="1" customWidth="1"/>
    <col min="8" max="8" width="2.5703125" style="1" customWidth="1"/>
    <col min="9" max="9" width="17.85546875" style="1" customWidth="1"/>
    <col min="10" max="10" width="2.5703125" style="1" customWidth="1"/>
    <col min="11" max="11" width="17.85546875" style="1" customWidth="1"/>
    <col min="12" max="12" width="2.5703125" style="1" customWidth="1"/>
    <col min="13" max="13" width="17.85546875" style="1" customWidth="1"/>
    <col min="14" max="14" width="2.5703125" style="1" customWidth="1"/>
    <col min="15" max="15" width="17.85546875" style="1" customWidth="1"/>
    <col min="16" max="16" width="2.42578125" style="1" customWidth="1"/>
    <col min="17" max="17" width="17.85546875" style="1" customWidth="1"/>
    <col min="18" max="18" width="2.5703125" style="1" customWidth="1"/>
    <col min="19" max="19" width="17.85546875" style="1" customWidth="1"/>
    <col min="20" max="16384" width="11.42578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2021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1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6"/>
      <c r="U4" s="126"/>
    </row>
    <row r="5" spans="1:21">
      <c r="A5" s="133" t="s">
        <v>62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7"/>
      <c r="U5" s="127"/>
    </row>
    <row r="6" spans="1:21">
      <c r="B6" s="7"/>
      <c r="C6" s="8"/>
      <c r="D6" s="6"/>
      <c r="H6" s="6"/>
      <c r="I6" s="9"/>
      <c r="J6" s="9"/>
    </row>
    <row r="7" spans="1:21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21" ht="15.75">
      <c r="A8" s="10"/>
      <c r="B8" s="7"/>
      <c r="C8" s="8"/>
      <c r="D8" s="6"/>
      <c r="H8" s="6"/>
      <c r="I8" s="6"/>
      <c r="J8" s="6"/>
    </row>
    <row r="9" spans="1:21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21103323.189999998</v>
      </c>
      <c r="H15" s="74"/>
      <c r="I15" s="34">
        <v>11020338.609999999</v>
      </c>
      <c r="J15" s="34"/>
      <c r="K15" s="34">
        <v>6181085.040000001</v>
      </c>
      <c r="L15" s="19"/>
      <c r="M15" s="34">
        <v>1650887.2</v>
      </c>
      <c r="N15" s="19"/>
      <c r="O15" s="34">
        <v>16539.66</v>
      </c>
      <c r="P15" s="19"/>
      <c r="Q15" s="34">
        <v>958659.65</v>
      </c>
      <c r="R15" s="19"/>
      <c r="S15" s="34">
        <v>1275813.03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12669943.369999997</v>
      </c>
      <c r="H16" s="74"/>
      <c r="I16" s="34">
        <v>6341972.6699999999</v>
      </c>
      <c r="J16" s="34"/>
      <c r="K16" s="34">
        <v>4380265.4400000004</v>
      </c>
      <c r="L16" s="19"/>
      <c r="M16" s="34">
        <v>886000.45</v>
      </c>
      <c r="N16" s="19"/>
      <c r="O16" s="34">
        <v>0.11</v>
      </c>
      <c r="P16" s="19"/>
      <c r="Q16" s="34">
        <v>109602.58</v>
      </c>
      <c r="R16" s="19"/>
      <c r="S16" s="34">
        <v>952102.12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3732088.12</v>
      </c>
      <c r="H17" s="74"/>
      <c r="I17" s="59">
        <v>1852031.87</v>
      </c>
      <c r="J17" s="34"/>
      <c r="K17" s="59">
        <v>1275987.77</v>
      </c>
      <c r="L17" s="19"/>
      <c r="M17" s="59">
        <v>329195.69</v>
      </c>
      <c r="N17" s="19"/>
      <c r="O17" s="59">
        <v>0</v>
      </c>
      <c r="P17" s="19"/>
      <c r="Q17" s="59">
        <v>0</v>
      </c>
      <c r="R17" s="19"/>
      <c r="S17" s="59">
        <v>274872.79000000004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4701291.7</v>
      </c>
      <c r="H18" s="74"/>
      <c r="I18" s="34">
        <f>+I15-I16-I17</f>
        <v>2826334.0699999994</v>
      </c>
      <c r="J18" s="34"/>
      <c r="K18" s="75">
        <f>+K15-K16-K17</f>
        <v>524831.83000000054</v>
      </c>
      <c r="L18" s="19"/>
      <c r="M18" s="34">
        <f>+M15-M16-M17</f>
        <v>435691.06</v>
      </c>
      <c r="N18" s="19"/>
      <c r="O18" s="34">
        <f>+O15-O16-O17</f>
        <v>16539.55</v>
      </c>
      <c r="P18" s="19"/>
      <c r="Q18" s="75">
        <f>+Q15-Q16-Q17</f>
        <v>849057.07000000007</v>
      </c>
      <c r="R18" s="19"/>
      <c r="S18" s="34">
        <f>+S15-S16-S17</f>
        <v>48838.119999999995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509261.96999999956</v>
      </c>
      <c r="H20" s="115"/>
      <c r="I20" s="125">
        <v>-189899.71737067366</v>
      </c>
      <c r="J20" s="120"/>
      <c r="K20" s="125">
        <v>90148.683526215536</v>
      </c>
      <c r="L20" s="114"/>
      <c r="M20" s="125">
        <v>-1468.4426381269448</v>
      </c>
      <c r="N20" s="114"/>
      <c r="O20" s="125">
        <v>-2900.6102440648056</v>
      </c>
      <c r="P20" s="114"/>
      <c r="Q20" s="125">
        <v>623801.51232165599</v>
      </c>
      <c r="R20" s="114"/>
      <c r="S20" s="125">
        <v>-10419.455595006528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4192029.7300000004</v>
      </c>
      <c r="H22" s="22"/>
      <c r="I22" s="70">
        <f>I18-I20</f>
        <v>3016233.7873706729</v>
      </c>
      <c r="J22" s="77"/>
      <c r="K22" s="82">
        <f>K18-K20</f>
        <v>434683.14647378499</v>
      </c>
      <c r="L22" s="19"/>
      <c r="M22" s="70">
        <f>M18-M20</f>
        <v>437159.50263812696</v>
      </c>
      <c r="N22" s="19"/>
      <c r="O22" s="70">
        <f>O18-O20</f>
        <v>19440.160244064806</v>
      </c>
      <c r="P22" s="19"/>
      <c r="Q22" s="82">
        <f>Q18-Q20</f>
        <v>225255.55767834408</v>
      </c>
      <c r="R22" s="19"/>
      <c r="S22" s="70">
        <f>S18-S20</f>
        <v>59257.575595006521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(2020) ACTUAL ARR</v>
      </c>
      <c r="E24" s="25" t="str">
        <f>"Input from "&amp;T1-1&amp;" True-up"</f>
        <v>Input from 2020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1740854.9359083939</v>
      </c>
      <c r="L24" s="71"/>
      <c r="M24" s="106">
        <v>919771.66606059228</v>
      </c>
      <c r="N24" s="71"/>
      <c r="O24" s="106">
        <v>47517.719969749356</v>
      </c>
      <c r="P24" s="71"/>
      <c r="Q24" s="106">
        <v>5929029.0592957633</v>
      </c>
      <c r="R24" s="71"/>
      <c r="S24" s="106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(2020)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3725428.0281458069</v>
      </c>
      <c r="J25" s="78"/>
      <c r="K25" s="108">
        <v>1783592.7880917941</v>
      </c>
      <c r="L25" s="71"/>
      <c r="M25" s="108">
        <v>942787.98680585565</v>
      </c>
      <c r="N25" s="71"/>
      <c r="O25" s="108">
        <v>48785.82489255166</v>
      </c>
      <c r="P25" s="71"/>
      <c r="Q25" s="108">
        <v>6098364.2202654323</v>
      </c>
      <c r="R25" s="71"/>
      <c r="S25" s="108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1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4192029.7300000004</v>
      </c>
      <c r="H30" s="74"/>
      <c r="I30" s="33">
        <f>+I22+I26+I28</f>
        <v>3016233.7873706729</v>
      </c>
      <c r="J30" s="34"/>
      <c r="K30" s="73">
        <f>+K22+K26+K28</f>
        <v>434683.14647378499</v>
      </c>
      <c r="L30" s="19"/>
      <c r="M30" s="33">
        <f>+M22+M26+M28</f>
        <v>437159.50263812696</v>
      </c>
      <c r="N30" s="19"/>
      <c r="O30" s="33">
        <f>+O22+O26+O28</f>
        <v>19440.160244064806</v>
      </c>
      <c r="P30" s="19"/>
      <c r="Q30" s="73">
        <f>+Q22+Q26+Q28</f>
        <v>225255.55767834408</v>
      </c>
      <c r="R30" s="19"/>
      <c r="S30" s="33">
        <f>+S22+S26+S28</f>
        <v>59257.575595006521</v>
      </c>
    </row>
    <row r="31" spans="1:19">
      <c r="B31" s="7"/>
      <c r="C31" s="8"/>
      <c r="D31" s="18"/>
      <c r="E31" s="6"/>
      <c r="F31" s="21"/>
    </row>
    <row r="32" spans="1:19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2021 AEP East Zone Annual MWh</v>
      </c>
      <c r="E33" s="8"/>
      <c r="F33" s="21"/>
      <c r="G33" s="123">
        <v>127239169</v>
      </c>
      <c r="H33" s="6" t="s">
        <v>43</v>
      </c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3.2946063409137798E-2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21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NS8xMC8yMDIyIDU6NTM6MDMgUE08L0RhdGVUaW1lPjxMYWJlbFN0cmluZz5BRVAgSW50ZXJuYWw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20EA8BCF-F4FD-4C4D-B691-87C34479F5C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F1476D7-251E-4FC0-B233-02B3134EC7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2020-05-26T13:15:14Z</cp:lastPrinted>
  <dcterms:created xsi:type="dcterms:W3CDTF">2008-07-20T22:34:28Z</dcterms:created>
  <dcterms:modified xsi:type="dcterms:W3CDTF">2022-05-26T18:04:34Z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bf636c67-e5c3-48ec-bcc4-37b9eb223805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{20EA8BCF-F4FD-4C4D-B691-87C34479F5C9}</vt:lpwstr>
  </property>
</Properties>
</file>